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655" activeTab="0"/>
  </bookViews>
  <sheets>
    <sheet name="Анализ систем отопления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<sst xmlns="http://schemas.openxmlformats.org/spreadsheetml/2006/main" count="43" uniqueCount="36">
  <si>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Требуемая теплопроизводительность</t>
  </si>
  <si>
    <t>Стоимость кВт/ч э.энергии</t>
  </si>
  <si>
    <t>Окружающ. темп. °C</t>
  </si>
  <si>
    <t>Сезон отопления в часах</t>
  </si>
  <si>
    <t>Эл. мощность  компрессора</t>
  </si>
  <si>
    <t>кВт/ч</t>
  </si>
  <si>
    <t>кВт</t>
  </si>
  <si>
    <t xml:space="preserve">Тепловая нагрузка </t>
  </si>
  <si>
    <t>kW</t>
  </si>
  <si>
    <r>
      <t xml:space="preserve">Коэф. преобразования </t>
    </r>
    <r>
      <rPr>
        <b/>
        <i/>
        <sz val="10"/>
        <rFont val="Arial Cyr"/>
        <family val="0"/>
      </rPr>
      <t xml:space="preserve">Т.насоса </t>
    </r>
  </si>
  <si>
    <t>Тепловой насос</t>
  </si>
  <si>
    <t>Cтоимость отопления :</t>
  </si>
  <si>
    <t>Топливный котел</t>
  </si>
  <si>
    <t>Стоимость 1 м3 газа</t>
  </si>
  <si>
    <t>Стоимость 1 л. топлива</t>
  </si>
  <si>
    <t>* Укажите требуемую теплопроизводительность</t>
  </si>
  <si>
    <t>* Укажите тариф на эл.энергию</t>
  </si>
  <si>
    <t>* Укажите тариф на газ</t>
  </si>
  <si>
    <t>* Укажите тариф на топливо</t>
  </si>
  <si>
    <t>* Измените часы согласно местным условиям</t>
  </si>
  <si>
    <t>Электрокотел</t>
  </si>
  <si>
    <t>p.</t>
  </si>
  <si>
    <t>* Укажите Коэф. Преобразования /* тёплый пол - 4,0 * радиаторы - 3,3/</t>
  </si>
  <si>
    <t>Центральное отопление</t>
  </si>
  <si>
    <t>р.</t>
  </si>
  <si>
    <t>* Укажите тариф на тепло</t>
  </si>
  <si>
    <t>Магистральный газ</t>
  </si>
  <si>
    <t>% рабочего времени сис-мы отопления</t>
  </si>
  <si>
    <t>Стоимость 1 л сжиженного газа</t>
  </si>
  <si>
    <t>Теплопроиз-сть х часы</t>
  </si>
  <si>
    <t>* Укажите тариф на сжиженный газ</t>
  </si>
  <si>
    <t>Теплопроизводительность</t>
  </si>
  <si>
    <t>Сжиженный газ</t>
  </si>
  <si>
    <t>Стоимость 1 Гкал центрального отопления</t>
  </si>
  <si>
    <t>Годовые затраты</t>
  </si>
  <si>
    <t>Потребление эл.энергии тепловым насосом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</si>
</sst>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[$р.-419]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&quot;kr&quot;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0"/>
      <color indexed="10"/>
      <name val="Eras Demi ITC"/>
      <family val="2"/>
    </font>
    <font>
      <sz val="10"/>
      <name val="Farscape"/>
      <family val="0"/>
    </font>
    <font>
      <sz val="20"/>
      <color indexed="56"/>
      <name val="Farscape"/>
      <family val="0"/>
    </font>
    <font>
      <b/>
      <sz val="10"/>
      <color indexed="10"/>
      <name val="Eras Demi ITC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4" xfId="0" applyBorder="1" applyAlignment="1">
      <alignment/>
    </xf>
    <xf numFmtId="0" fontId="6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7" fillId="2" borderId="7" xfId="0" applyFont="1" applyFill="1" applyBorder="1" applyAlignment="1" applyProtection="1">
      <alignment/>
      <protection locked="0"/>
    </xf>
    <xf numFmtId="0" fontId="6" fillId="0" borderId="8" xfId="0" applyFont="1" applyBorder="1" applyAlignment="1">
      <alignment horizontal="center"/>
    </xf>
    <xf numFmtId="181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Alignment="1">
      <alignment/>
    </xf>
    <xf numFmtId="182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18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0" fontId="10" fillId="2" borderId="6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181" fontId="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8" xfId="0" applyFont="1" applyBorder="1" applyAlignment="1">
      <alignment/>
    </xf>
    <xf numFmtId="0" fontId="0" fillId="0" borderId="2" xfId="0" applyBorder="1" applyAlignment="1">
      <alignment wrapText="1"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2" fontId="0" fillId="0" borderId="0" xfId="0" applyNumberFormat="1" applyBorder="1" applyAlignment="1" applyProtection="1">
      <alignment/>
      <protection locked="0"/>
    </xf>
    <xf numFmtId="182" fontId="0" fillId="0" borderId="10" xfId="0" applyNumberFormat="1" applyBorder="1" applyAlignment="1" applyProtection="1">
      <alignment horizontal="right"/>
      <protection locked="0"/>
    </xf>
    <xf numFmtId="182" fontId="0" fillId="0" borderId="0" xfId="0" applyNumberFormat="1" applyBorder="1" applyAlignment="1" applyProtection="1">
      <alignment horizontal="right"/>
      <protection locked="0"/>
    </xf>
    <xf numFmtId="0" fontId="0" fillId="0" borderId="4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182" fontId="0" fillId="0" borderId="10" xfId="0" applyNumberForma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0" fillId="0" borderId="13" xfId="0" applyBorder="1" applyAlignment="1">
      <alignment wrapText="1"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35"/>
          <c:w val="0.980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32157,03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систем отопления'!$A$30:$A$35</c:f>
              <c:strCache>
                <c:ptCount val="6"/>
                <c:pt idx="0">
                  <c:v>Тепловой насос</c:v>
                </c:pt>
                <c:pt idx="1">
                  <c:v>Магистральный газ</c:v>
                </c:pt>
                <c:pt idx="2">
                  <c:v>Топливный котел</c:v>
                </c:pt>
                <c:pt idx="3">
                  <c:v>Электрокотел</c:v>
                </c:pt>
                <c:pt idx="4">
                  <c:v>Центральное отопление</c:v>
                </c:pt>
                <c:pt idx="5">
                  <c:v>Сжиженный газ</c:v>
                </c:pt>
              </c:strCache>
            </c:strRef>
          </c:cat>
          <c:val>
            <c:numRef>
              <c:f>'Анализ систем отопления'!$L$30:$L$35</c:f>
              <c:numCache>
                <c:ptCount val="6"/>
                <c:pt idx="0">
                  <c:v>19606.787999999997</c:v>
                </c:pt>
                <c:pt idx="1">
                  <c:v>5882.036399999999</c:v>
                </c:pt>
                <c:pt idx="2">
                  <c:v>71891.556</c:v>
                </c:pt>
                <c:pt idx="3">
                  <c:v>78427.15199999999</c:v>
                </c:pt>
                <c:pt idx="4">
                  <c:v>25826.7147132</c:v>
                </c:pt>
                <c:pt idx="5">
                  <c:v>33151.573913043474</c:v>
                </c:pt>
              </c:numCache>
            </c:numRef>
          </c:val>
          <c:shape val="box"/>
        </c:ser>
        <c:shape val="box"/>
        <c:axId val="24930344"/>
        <c:axId val="23046505"/>
      </c:bar3D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17</xdr:row>
      <xdr:rowOff>19050</xdr:rowOff>
    </xdr:from>
    <xdr:to>
      <xdr:col>4</xdr:col>
      <xdr:colOff>657225</xdr:colOff>
      <xdr:row>19</xdr:row>
      <xdr:rowOff>76200</xdr:rowOff>
    </xdr:to>
    <xdr:sp>
      <xdr:nvSpPr>
        <xdr:cNvPr id="1" name="Line 18"/>
        <xdr:cNvSpPr>
          <a:spLocks/>
        </xdr:cNvSpPr>
      </xdr:nvSpPr>
      <xdr:spPr>
        <a:xfrm flipH="1">
          <a:off x="4819650" y="3067050"/>
          <a:ext cx="4667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17</xdr:row>
      <xdr:rowOff>28575</xdr:rowOff>
    </xdr:from>
    <xdr:to>
      <xdr:col>9</xdr:col>
      <xdr:colOff>219075</xdr:colOff>
      <xdr:row>17</xdr:row>
      <xdr:rowOff>28575</xdr:rowOff>
    </xdr:to>
    <xdr:sp>
      <xdr:nvSpPr>
        <xdr:cNvPr id="2" name="Line 20"/>
        <xdr:cNvSpPr>
          <a:spLocks/>
        </xdr:cNvSpPr>
      </xdr:nvSpPr>
      <xdr:spPr>
        <a:xfrm>
          <a:off x="5295900" y="307657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15</xdr:col>
      <xdr:colOff>85725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57150" y="133350"/>
        <a:ext cx="10315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72"/>
  <sheetViews>
    <sheetView showGridLines="0" tabSelected="1" zoomScale="75" zoomScaleNormal="75" workbookViewId="0" topLeftCell="A1">
      <selection activeCell="E2" sqref="E2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12.75390625" style="0" customWidth="1"/>
    <col min="4" max="4" width="14.625" style="0" customWidth="1"/>
    <col min="5" max="5" width="12.875" style="0" customWidth="1"/>
    <col min="6" max="7" width="13.00390625" style="0" customWidth="1"/>
    <col min="8" max="8" width="12.25390625" style="0" customWidth="1"/>
    <col min="9" max="9" width="13.375" style="0" customWidth="1"/>
    <col min="10" max="10" width="13.25390625" style="0" bestFit="1" customWidth="1"/>
    <col min="11" max="11" width="15.00390625" style="0" customWidth="1"/>
    <col min="12" max="12" width="17.875" style="0" customWidth="1"/>
    <col min="13" max="13" width="5.625" style="0" customWidth="1"/>
    <col min="14" max="14" width="11.875" style="0" customWidth="1"/>
  </cols>
  <sheetData>
    <row r="1" spans="1:5" ht="25.5">
      <c r="A1" s="24"/>
      <c r="E1" s="23"/>
    </row>
    <row r="2" ht="13.5" thickBot="1"/>
    <row r="3" spans="1:10" ht="13.5" thickBot="1">
      <c r="A3" s="19" t="s">
        <v>0</v>
      </c>
      <c r="B3" s="20"/>
      <c r="C3" s="21"/>
      <c r="D3" s="17">
        <v>10</v>
      </c>
      <c r="E3" s="41" t="s">
        <v>8</v>
      </c>
      <c r="F3" s="42" t="s">
        <v>15</v>
      </c>
      <c r="G3" s="20"/>
      <c r="H3" s="20"/>
      <c r="I3" s="20"/>
      <c r="J3" s="20"/>
    </row>
    <row r="4" ht="13.5" thickBot="1">
      <c r="A4" s="5"/>
    </row>
    <row r="5" spans="1:8" ht="13.5" thickBot="1">
      <c r="A5" s="56" t="s">
        <v>1</v>
      </c>
      <c r="B5" s="57"/>
      <c r="C5" s="58"/>
      <c r="D5" s="59">
        <v>2.4</v>
      </c>
      <c r="E5" s="41"/>
      <c r="F5" s="42" t="s">
        <v>16</v>
      </c>
      <c r="G5" s="42"/>
      <c r="H5" s="20"/>
    </row>
    <row r="6" ht="13.5" thickBot="1"/>
    <row r="7" spans="1:12" ht="13.5" thickBot="1">
      <c r="A7" s="22" t="s">
        <v>9</v>
      </c>
      <c r="B7" s="20"/>
      <c r="C7" s="21"/>
      <c r="D7" s="18">
        <v>4</v>
      </c>
      <c r="E7" s="41"/>
      <c r="F7" s="42" t="s">
        <v>22</v>
      </c>
      <c r="G7" s="20"/>
      <c r="H7" s="20"/>
      <c r="I7" s="20"/>
      <c r="J7" s="20"/>
      <c r="K7" s="20"/>
      <c r="L7" s="20"/>
    </row>
    <row r="8" ht="13.5" thickBot="1"/>
    <row r="9" spans="1:8" ht="13.5" thickBot="1">
      <c r="A9" s="56" t="s">
        <v>13</v>
      </c>
      <c r="B9" s="57"/>
      <c r="C9" s="58"/>
      <c r="D9" s="59">
        <v>1.5</v>
      </c>
      <c r="E9" s="41"/>
      <c r="F9" s="42" t="s">
        <v>17</v>
      </c>
      <c r="G9" s="20"/>
      <c r="H9" s="20"/>
    </row>
    <row r="10" ht="13.5" thickBot="1">
      <c r="F10" s="25"/>
    </row>
    <row r="11" spans="1:8" ht="13.5" thickBot="1">
      <c r="A11" s="19" t="s">
        <v>14</v>
      </c>
      <c r="B11" s="20"/>
      <c r="C11" s="21"/>
      <c r="D11" s="26">
        <v>20</v>
      </c>
      <c r="E11" s="41"/>
      <c r="F11" s="42" t="s">
        <v>18</v>
      </c>
      <c r="G11" s="20"/>
      <c r="H11" s="20"/>
    </row>
    <row r="12" ht="13.5" thickBot="1">
      <c r="F12" s="25"/>
    </row>
    <row r="13" spans="1:8" ht="13.5" thickBot="1">
      <c r="A13" s="19" t="s">
        <v>33</v>
      </c>
      <c r="B13" s="20"/>
      <c r="C13" s="20"/>
      <c r="D13" s="26">
        <v>919</v>
      </c>
      <c r="E13" s="20"/>
      <c r="F13" s="42" t="s">
        <v>25</v>
      </c>
      <c r="G13" s="20"/>
      <c r="H13" s="20"/>
    </row>
    <row r="14" spans="1:6" s="28" customFormat="1" ht="13.5" thickBot="1">
      <c r="A14" s="48"/>
      <c r="D14" s="50"/>
      <c r="F14" s="49"/>
    </row>
    <row r="15" spans="1:8" ht="13.5" thickBot="1">
      <c r="A15" s="19" t="s">
        <v>28</v>
      </c>
      <c r="B15" s="20"/>
      <c r="C15" s="20"/>
      <c r="D15" s="51">
        <v>7</v>
      </c>
      <c r="E15" s="20"/>
      <c r="F15" s="42" t="s">
        <v>30</v>
      </c>
      <c r="G15" s="20"/>
      <c r="H15" s="20"/>
    </row>
    <row r="16" spans="1:8" ht="12.75">
      <c r="A16" s="48"/>
      <c r="B16" s="28"/>
      <c r="C16" s="28"/>
      <c r="D16" s="52"/>
      <c r="E16" s="28"/>
      <c r="F16" s="49"/>
      <c r="G16" s="28"/>
      <c r="H16" s="28"/>
    </row>
    <row r="17" spans="6:15" ht="12.75">
      <c r="F17" t="s">
        <v>19</v>
      </c>
      <c r="M17" s="27"/>
      <c r="N17" s="27"/>
      <c r="O17" s="27"/>
    </row>
    <row r="18" spans="13:15" ht="12.75">
      <c r="M18" s="27"/>
      <c r="N18" s="27"/>
      <c r="O18" s="27"/>
    </row>
    <row r="19" spans="1:15" ht="12.75">
      <c r="A19" s="4" t="s">
        <v>2</v>
      </c>
      <c r="B19" s="3"/>
      <c r="C19" s="1">
        <v>-25</v>
      </c>
      <c r="D19" s="1">
        <v>-20</v>
      </c>
      <c r="E19" s="1">
        <v>-15</v>
      </c>
      <c r="F19" s="1">
        <v>-10</v>
      </c>
      <c r="G19" s="1">
        <v>-5</v>
      </c>
      <c r="H19" s="1">
        <v>0</v>
      </c>
      <c r="I19" s="1">
        <v>5</v>
      </c>
      <c r="J19" s="1">
        <v>10</v>
      </c>
      <c r="K19" s="1">
        <v>15</v>
      </c>
      <c r="L19" s="1"/>
      <c r="M19" s="27"/>
      <c r="N19" s="27"/>
      <c r="O19" s="27"/>
    </row>
    <row r="20" spans="1:15" ht="13.5" thickBot="1">
      <c r="A20" s="8" t="s">
        <v>3</v>
      </c>
      <c r="B20" s="9"/>
      <c r="C20" s="13">
        <v>115</v>
      </c>
      <c r="D20" s="13">
        <v>230</v>
      </c>
      <c r="E20" s="13">
        <v>413</v>
      </c>
      <c r="F20" s="13">
        <v>841</v>
      </c>
      <c r="G20" s="13">
        <v>1410</v>
      </c>
      <c r="H20" s="13">
        <v>1028</v>
      </c>
      <c r="I20" s="13">
        <v>1203</v>
      </c>
      <c r="J20" s="13">
        <v>1113</v>
      </c>
      <c r="K20" s="13">
        <v>1411</v>
      </c>
      <c r="L20" s="36">
        <f>SUM(C20:K20)</f>
        <v>7764</v>
      </c>
      <c r="M20" s="31"/>
      <c r="N20" s="29"/>
      <c r="O20" s="27"/>
    </row>
    <row r="21" spans="1:15" ht="13.5" thickTop="1">
      <c r="A21" s="2" t="s">
        <v>7</v>
      </c>
      <c r="B21" s="6" t="s">
        <v>6</v>
      </c>
      <c r="C21" s="7">
        <f aca="true" t="shared" si="0" ref="C21:K21">$D3*C22/100</f>
        <v>10</v>
      </c>
      <c r="D21" s="7">
        <f t="shared" si="0"/>
        <v>8.95</v>
      </c>
      <c r="E21" s="7">
        <f t="shared" si="0"/>
        <v>7.83</v>
      </c>
      <c r="F21" s="7">
        <f t="shared" si="0"/>
        <v>6.71</v>
      </c>
      <c r="G21" s="7">
        <f t="shared" si="0"/>
        <v>5.59</v>
      </c>
      <c r="H21" s="7">
        <f t="shared" si="0"/>
        <v>4.47</v>
      </c>
      <c r="I21" s="7">
        <f t="shared" si="0"/>
        <v>3.36</v>
      </c>
      <c r="J21" s="7">
        <f t="shared" si="0"/>
        <v>2.24</v>
      </c>
      <c r="K21" s="7">
        <f t="shared" si="0"/>
        <v>1.12</v>
      </c>
      <c r="L21" s="38"/>
      <c r="M21" s="32"/>
      <c r="N21" s="27"/>
      <c r="O21" s="27"/>
    </row>
    <row r="22" spans="1:15" ht="27" customHeight="1">
      <c r="A22" s="43" t="s">
        <v>27</v>
      </c>
      <c r="B22" s="6"/>
      <c r="C22" s="7">
        <v>100</v>
      </c>
      <c r="D22" s="7">
        <v>89.5</v>
      </c>
      <c r="E22" s="7">
        <v>78.3</v>
      </c>
      <c r="F22" s="7">
        <v>67.1</v>
      </c>
      <c r="G22" s="7">
        <v>55.9</v>
      </c>
      <c r="H22" s="7">
        <v>44.7</v>
      </c>
      <c r="I22" s="7">
        <v>33.6</v>
      </c>
      <c r="J22" s="7">
        <v>22.4</v>
      </c>
      <c r="K22" s="7">
        <v>11.2</v>
      </c>
      <c r="L22" s="38"/>
      <c r="M22" s="32"/>
      <c r="N22" s="27"/>
      <c r="O22" s="27"/>
    </row>
    <row r="23" spans="1:15" ht="12.75">
      <c r="A23" s="2" t="s">
        <v>31</v>
      </c>
      <c r="B23" s="6" t="s">
        <v>6</v>
      </c>
      <c r="C23" s="7">
        <f aca="true" t="shared" si="1" ref="C23:K23">$D3</f>
        <v>10</v>
      </c>
      <c r="D23" s="7">
        <f t="shared" si="1"/>
        <v>10</v>
      </c>
      <c r="E23" s="7">
        <f t="shared" si="1"/>
        <v>10</v>
      </c>
      <c r="F23" s="7">
        <f t="shared" si="1"/>
        <v>10</v>
      </c>
      <c r="G23" s="7">
        <f t="shared" si="1"/>
        <v>10</v>
      </c>
      <c r="H23" s="7">
        <f t="shared" si="1"/>
        <v>10</v>
      </c>
      <c r="I23" s="7">
        <f t="shared" si="1"/>
        <v>10</v>
      </c>
      <c r="J23" s="7">
        <f t="shared" si="1"/>
        <v>10</v>
      </c>
      <c r="K23" s="7">
        <f t="shared" si="1"/>
        <v>10</v>
      </c>
      <c r="L23" s="38"/>
      <c r="M23" s="32"/>
      <c r="N23" s="27"/>
      <c r="O23" s="27"/>
    </row>
    <row r="24" spans="1:15" ht="12.75">
      <c r="A24" s="43" t="s">
        <v>29</v>
      </c>
      <c r="B24" s="6" t="s">
        <v>5</v>
      </c>
      <c r="C24" s="7">
        <f aca="true" t="shared" si="2" ref="C24:K24">C20*C23*C22/100</f>
        <v>1150</v>
      </c>
      <c r="D24" s="7">
        <f t="shared" si="2"/>
        <v>2058.5</v>
      </c>
      <c r="E24" s="7">
        <f t="shared" si="2"/>
        <v>3233.79</v>
      </c>
      <c r="F24" s="7">
        <f t="shared" si="2"/>
        <v>5643.11</v>
      </c>
      <c r="G24" s="7">
        <f t="shared" si="2"/>
        <v>7881.9</v>
      </c>
      <c r="H24" s="7">
        <f t="shared" si="2"/>
        <v>4595.160000000001</v>
      </c>
      <c r="I24" s="7">
        <f t="shared" si="2"/>
        <v>4042.08</v>
      </c>
      <c r="J24" s="7">
        <f t="shared" si="2"/>
        <v>2493.12</v>
      </c>
      <c r="K24" s="7">
        <f t="shared" si="2"/>
        <v>1580.32</v>
      </c>
      <c r="L24" s="38">
        <f>SUM(C24:K24)</f>
        <v>32677.98</v>
      </c>
      <c r="M24" s="32"/>
      <c r="N24" s="30"/>
      <c r="O24" s="27"/>
    </row>
    <row r="25" spans="1:15" ht="12.75">
      <c r="A25" s="2" t="s">
        <v>4</v>
      </c>
      <c r="B25" s="6" t="s">
        <v>6</v>
      </c>
      <c r="C25" s="7">
        <f aca="true" t="shared" si="3" ref="C25:K25">C23/$D7</f>
        <v>2.5</v>
      </c>
      <c r="D25" s="7">
        <f t="shared" si="3"/>
        <v>2.5</v>
      </c>
      <c r="E25" s="7">
        <f t="shared" si="3"/>
        <v>2.5</v>
      </c>
      <c r="F25" s="7">
        <f t="shared" si="3"/>
        <v>2.5</v>
      </c>
      <c r="G25" s="7">
        <f t="shared" si="3"/>
        <v>2.5</v>
      </c>
      <c r="H25" s="7">
        <f t="shared" si="3"/>
        <v>2.5</v>
      </c>
      <c r="I25" s="7">
        <f t="shared" si="3"/>
        <v>2.5</v>
      </c>
      <c r="J25" s="7">
        <f t="shared" si="3"/>
        <v>2.5</v>
      </c>
      <c r="K25" s="7">
        <f t="shared" si="3"/>
        <v>2.5</v>
      </c>
      <c r="L25" s="38"/>
      <c r="M25" s="32"/>
      <c r="N25" s="27"/>
      <c r="O25" s="27"/>
    </row>
    <row r="26" spans="1:15" ht="25.5">
      <c r="A26" s="64" t="s">
        <v>35</v>
      </c>
      <c r="B26" s="14" t="s">
        <v>5</v>
      </c>
      <c r="C26" s="15">
        <f aca="true" t="shared" si="4" ref="C26:K26">C20*C25*C22/100</f>
        <v>287.5</v>
      </c>
      <c r="D26" s="15">
        <f t="shared" si="4"/>
        <v>514.625</v>
      </c>
      <c r="E26" s="15">
        <f t="shared" si="4"/>
        <v>808.4475</v>
      </c>
      <c r="F26" s="15">
        <f t="shared" si="4"/>
        <v>1410.7775</v>
      </c>
      <c r="G26" s="15">
        <f t="shared" si="4"/>
        <v>1970.475</v>
      </c>
      <c r="H26" s="15">
        <f t="shared" si="4"/>
        <v>1148.7900000000002</v>
      </c>
      <c r="I26" s="15">
        <f t="shared" si="4"/>
        <v>1010.52</v>
      </c>
      <c r="J26" s="15">
        <f t="shared" si="4"/>
        <v>623.28</v>
      </c>
      <c r="K26" s="15">
        <f t="shared" si="4"/>
        <v>395.08</v>
      </c>
      <c r="L26" s="39">
        <f>SUM(C26:K26)</f>
        <v>8169.495</v>
      </c>
      <c r="M26" s="32"/>
      <c r="N26" s="30"/>
      <c r="O26" s="27"/>
    </row>
    <row r="27" spans="12:15" ht="12.75">
      <c r="L27" s="37"/>
      <c r="M27" s="27"/>
      <c r="N27" s="27"/>
      <c r="O27" s="27"/>
    </row>
    <row r="28" spans="1:15" ht="12.75">
      <c r="A28" s="16" t="s">
        <v>11</v>
      </c>
      <c r="M28" s="27"/>
      <c r="N28" s="27"/>
      <c r="O28" s="28"/>
    </row>
    <row r="29" spans="12:15" ht="12.75">
      <c r="L29" s="16" t="s">
        <v>34</v>
      </c>
      <c r="M29" s="27"/>
      <c r="N29" s="27"/>
      <c r="O29" s="28"/>
    </row>
    <row r="30" spans="1:15" ht="12.75">
      <c r="A30" s="53" t="s">
        <v>10</v>
      </c>
      <c r="B30" s="54" t="s">
        <v>21</v>
      </c>
      <c r="C30" s="55">
        <f aca="true" t="shared" si="5" ref="C30:K30">C26*$D5</f>
        <v>690</v>
      </c>
      <c r="D30" s="55">
        <f t="shared" si="5"/>
        <v>1235.1</v>
      </c>
      <c r="E30" s="55">
        <f t="shared" si="5"/>
        <v>1940.274</v>
      </c>
      <c r="F30" s="55">
        <f t="shared" si="5"/>
        <v>3385.8659999999995</v>
      </c>
      <c r="G30" s="55">
        <f t="shared" si="5"/>
        <v>4729.139999999999</v>
      </c>
      <c r="H30" s="55">
        <f t="shared" si="5"/>
        <v>2757.0960000000005</v>
      </c>
      <c r="I30" s="55">
        <f t="shared" si="5"/>
        <v>2425.248</v>
      </c>
      <c r="J30" s="55">
        <f t="shared" si="5"/>
        <v>1495.8719999999998</v>
      </c>
      <c r="K30" s="55">
        <f t="shared" si="5"/>
        <v>948.1919999999999</v>
      </c>
      <c r="L30" s="61">
        <f aca="true" t="shared" si="6" ref="L30:L35">SUM(C30:K30)</f>
        <v>19606.787999999997</v>
      </c>
      <c r="M30" s="33"/>
      <c r="N30" s="34"/>
      <c r="O30" s="28"/>
    </row>
    <row r="31" spans="1:15" ht="12.75">
      <c r="A31" s="53" t="s">
        <v>26</v>
      </c>
      <c r="B31" s="54" t="s">
        <v>21</v>
      </c>
      <c r="C31" s="55">
        <f aca="true" t="shared" si="7" ref="C31:K31">$D9*C24/10*1.2</f>
        <v>207</v>
      </c>
      <c r="D31" s="55">
        <f t="shared" si="7"/>
        <v>370.53</v>
      </c>
      <c r="E31" s="55">
        <f t="shared" si="7"/>
        <v>582.0822</v>
      </c>
      <c r="F31" s="55">
        <f t="shared" si="7"/>
        <v>1015.7597999999998</v>
      </c>
      <c r="G31" s="55">
        <f t="shared" si="7"/>
        <v>1418.7419999999997</v>
      </c>
      <c r="H31" s="55">
        <f t="shared" si="7"/>
        <v>827.1288000000001</v>
      </c>
      <c r="I31" s="55">
        <f t="shared" si="7"/>
        <v>727.5744</v>
      </c>
      <c r="J31" s="55">
        <f t="shared" si="7"/>
        <v>448.76159999999993</v>
      </c>
      <c r="K31" s="55">
        <f t="shared" si="7"/>
        <v>284.4576</v>
      </c>
      <c r="L31" s="61">
        <f t="shared" si="6"/>
        <v>5882.036399999999</v>
      </c>
      <c r="M31" s="33"/>
      <c r="N31" s="34"/>
      <c r="O31" s="28"/>
    </row>
    <row r="32" spans="1:15" ht="12.75">
      <c r="A32" s="10" t="s">
        <v>12</v>
      </c>
      <c r="B32" s="11" t="s">
        <v>21</v>
      </c>
      <c r="C32" s="12">
        <f>$D11*C24/10*1.1</f>
        <v>2530</v>
      </c>
      <c r="D32" s="12">
        <f aca="true" t="shared" si="8" ref="D32:K32">$D11*D24/10*1.1</f>
        <v>4528.700000000001</v>
      </c>
      <c r="E32" s="12">
        <f t="shared" si="8"/>
        <v>7114.338000000001</v>
      </c>
      <c r="F32" s="12">
        <f t="shared" si="8"/>
        <v>12414.842</v>
      </c>
      <c r="G32" s="12">
        <f t="shared" si="8"/>
        <v>17340.18</v>
      </c>
      <c r="H32" s="12">
        <f t="shared" si="8"/>
        <v>10109.352000000003</v>
      </c>
      <c r="I32" s="12">
        <f t="shared" si="8"/>
        <v>8892.576000000001</v>
      </c>
      <c r="J32" s="12">
        <f t="shared" si="8"/>
        <v>5484.8640000000005</v>
      </c>
      <c r="K32" s="12">
        <f t="shared" si="8"/>
        <v>3476.704</v>
      </c>
      <c r="L32" s="62">
        <f t="shared" si="6"/>
        <v>71891.556</v>
      </c>
      <c r="M32" s="33"/>
      <c r="N32" s="34"/>
      <c r="O32" s="28"/>
    </row>
    <row r="33" spans="1:15" ht="12.75">
      <c r="A33" s="53" t="s">
        <v>20</v>
      </c>
      <c r="B33" s="54" t="s">
        <v>21</v>
      </c>
      <c r="C33" s="60">
        <f>C24*$D5</f>
        <v>2760</v>
      </c>
      <c r="D33" s="60">
        <f aca="true" t="shared" si="9" ref="D33:K33">D24*$D5</f>
        <v>4940.4</v>
      </c>
      <c r="E33" s="60">
        <f t="shared" si="9"/>
        <v>7761.096</v>
      </c>
      <c r="F33" s="60">
        <f t="shared" si="9"/>
        <v>13543.463999999998</v>
      </c>
      <c r="G33" s="60">
        <f t="shared" si="9"/>
        <v>18916.559999999998</v>
      </c>
      <c r="H33" s="60">
        <f t="shared" si="9"/>
        <v>11028.384000000002</v>
      </c>
      <c r="I33" s="60">
        <f t="shared" si="9"/>
        <v>9700.992</v>
      </c>
      <c r="J33" s="60">
        <f t="shared" si="9"/>
        <v>5983.487999999999</v>
      </c>
      <c r="K33" s="60">
        <f t="shared" si="9"/>
        <v>3792.7679999999996</v>
      </c>
      <c r="L33" s="61">
        <f t="shared" si="6"/>
        <v>78427.15199999999</v>
      </c>
      <c r="M33" s="35"/>
      <c r="N33" s="27"/>
      <c r="O33" s="28"/>
    </row>
    <row r="34" spans="1:15" ht="12.75">
      <c r="A34" s="10" t="s">
        <v>23</v>
      </c>
      <c r="B34" s="11" t="s">
        <v>24</v>
      </c>
      <c r="C34" s="40">
        <f aca="true" t="shared" si="10" ref="C34:K34">((C24*0.86)/1000)*$D13</f>
        <v>908.891</v>
      </c>
      <c r="D34" s="40">
        <f t="shared" si="10"/>
        <v>1626.91489</v>
      </c>
      <c r="E34" s="40">
        <f t="shared" si="10"/>
        <v>2555.7935886</v>
      </c>
      <c r="F34" s="40">
        <f t="shared" si="10"/>
        <v>4459.9755574</v>
      </c>
      <c r="G34" s="40">
        <f t="shared" si="10"/>
        <v>6229.380845999999</v>
      </c>
      <c r="H34" s="40">
        <f t="shared" si="10"/>
        <v>3631.7387544000007</v>
      </c>
      <c r="I34" s="40">
        <f t="shared" si="10"/>
        <v>3194.6175072</v>
      </c>
      <c r="J34" s="40">
        <f t="shared" si="10"/>
        <v>1970.4124608</v>
      </c>
      <c r="K34" s="40">
        <f t="shared" si="10"/>
        <v>1248.9901088</v>
      </c>
      <c r="L34" s="62">
        <f t="shared" si="6"/>
        <v>25826.7147132</v>
      </c>
      <c r="M34" s="27"/>
      <c r="N34" s="27"/>
      <c r="O34" s="28"/>
    </row>
    <row r="35" spans="1:15" ht="12.75">
      <c r="A35" s="10" t="s">
        <v>32</v>
      </c>
      <c r="B35" s="46" t="s">
        <v>24</v>
      </c>
      <c r="C35" s="47">
        <f>$D$15*C24/6.9</f>
        <v>1166.6666666666665</v>
      </c>
      <c r="D35" s="47">
        <f aca="true" t="shared" si="11" ref="D35:K35">$D$15*D24/6.9</f>
        <v>2088.333333333333</v>
      </c>
      <c r="E35" s="47">
        <f t="shared" si="11"/>
        <v>3280.6565217391303</v>
      </c>
      <c r="F35" s="47">
        <f t="shared" si="11"/>
        <v>5724.89420289855</v>
      </c>
      <c r="G35" s="47">
        <f t="shared" si="11"/>
        <v>7996.130434782608</v>
      </c>
      <c r="H35" s="47">
        <f t="shared" si="11"/>
        <v>4661.756521739131</v>
      </c>
      <c r="I35" s="47">
        <f t="shared" si="11"/>
        <v>4100.660869565217</v>
      </c>
      <c r="J35" s="47">
        <f t="shared" si="11"/>
        <v>2529.2521739130434</v>
      </c>
      <c r="K35" s="47">
        <f t="shared" si="11"/>
        <v>1603.223188405797</v>
      </c>
      <c r="L35" s="63">
        <f t="shared" si="6"/>
        <v>33151.573913043474</v>
      </c>
      <c r="M35" s="27"/>
      <c r="N35" s="27"/>
      <c r="O35" s="28"/>
    </row>
    <row r="36" spans="13:15" ht="12.75">
      <c r="M36" s="27"/>
      <c r="N36" s="27"/>
      <c r="O36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65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65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65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65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65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66"/>
      <c r="K50" s="66"/>
      <c r="L50" s="66"/>
      <c r="M50" s="28"/>
      <c r="N50" s="28"/>
      <c r="O50" s="28"/>
      <c r="P50" s="28"/>
      <c r="Q50" s="28"/>
    </row>
    <row r="51" spans="1:17" ht="13.5" customHeight="1">
      <c r="A51" s="6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0.5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44"/>
      <c r="K52" s="45"/>
      <c r="L52" s="28"/>
      <c r="M52" s="28"/>
      <c r="N52" s="28"/>
      <c r="O52" s="28"/>
      <c r="P52" s="28"/>
      <c r="Q52" s="28"/>
    </row>
    <row r="53" spans="1:17" ht="12.75">
      <c r="A53" s="28"/>
      <c r="B53" s="68"/>
      <c r="C53" s="65"/>
      <c r="D53" s="28"/>
      <c r="E53" s="28"/>
      <c r="F53" s="28"/>
      <c r="G53" s="28"/>
      <c r="H53" s="28"/>
      <c r="I53" s="28"/>
      <c r="J53" s="44"/>
      <c r="K53" s="45"/>
      <c r="L53" s="28"/>
      <c r="M53" s="28"/>
      <c r="N53" s="28"/>
      <c r="O53" s="28"/>
      <c r="P53" s="28"/>
      <c r="Q53" s="28"/>
    </row>
    <row r="54" spans="1:17" ht="12.75">
      <c r="A54" s="28"/>
      <c r="B54" s="68"/>
      <c r="C54" s="65"/>
      <c r="D54" s="28"/>
      <c r="E54" s="28"/>
      <c r="F54" s="28"/>
      <c r="G54" s="28"/>
      <c r="H54" s="28"/>
      <c r="I54" s="28"/>
      <c r="J54" s="44"/>
      <c r="K54" s="45"/>
      <c r="L54" s="28"/>
      <c r="M54" s="28"/>
      <c r="N54" s="28"/>
      <c r="O54" s="28"/>
      <c r="P54" s="28"/>
      <c r="Q54" s="28"/>
    </row>
    <row r="55" spans="1:17" ht="12.75">
      <c r="A55" s="28"/>
      <c r="B55" s="68"/>
      <c r="C55" s="65"/>
      <c r="D55" s="28"/>
      <c r="E55" s="28"/>
      <c r="F55" s="28"/>
      <c r="G55" s="28"/>
      <c r="H55" s="28"/>
      <c r="I55" s="28"/>
      <c r="J55" s="44"/>
      <c r="K55" s="45"/>
      <c r="L55" s="28"/>
      <c r="M55" s="28"/>
      <c r="N55" s="28"/>
      <c r="O55" s="28"/>
      <c r="P55" s="28"/>
      <c r="Q55" s="28"/>
    </row>
    <row r="56" spans="1:17" ht="12.75">
      <c r="A56" s="27"/>
      <c r="B56" s="68"/>
      <c r="C56" s="6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7"/>
      <c r="B57" s="68"/>
      <c r="C57" s="6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</sheetData>
  <sheetProtection selectLockedCells="1"/>
  <protectedRanges>
    <protectedRange sqref="D13:D14" name="Диапазон7"/>
    <protectedRange sqref="D11" name="Диапазон6"/>
    <protectedRange sqref="D9" name="Диапазон5"/>
    <protectedRange sqref="C20:M20" name="Диапазон4"/>
    <protectedRange sqref="D7" name="Диапазон3"/>
    <protectedRange sqref="D5" name="Диапазон2"/>
    <protectedRange sqref="D3" name="Диапазон1"/>
    <protectedRange sqref="D15:D16" name="Диапазон7_1"/>
  </protectedRanges>
  <printOptions/>
  <pageMargins left="0.09" right="0.11" top="0.28" bottom="0.38" header="0.5" footer="0.24"/>
  <pageSetup fitToHeight="1" fitToWidth="1" horizontalDpi="200" verticalDpi="2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workbookViewId="0" topLeftCell="A1">
      <selection activeCell="G32" sqref="G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REFCOM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Customer</cp:lastModifiedBy>
  <cp:lastPrinted>2009-10-26T15:44:13Z</cp:lastPrinted>
  <dcterms:created xsi:type="dcterms:W3CDTF">2005-10-06T11:26:21Z</dcterms:created>
  <dcterms:modified xsi:type="dcterms:W3CDTF">2010-04-27T13:28:52Z</dcterms:modified>
  <cp:category/>
  <cp:version/>
  <cp:contentType/>
  <cp:contentStatus/>
</cp:coreProperties>
</file>